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CIVL_7012_8012_S20\Lectures\"/>
    </mc:Choice>
  </mc:AlternateContent>
  <xr:revisionPtr revIDLastSave="0" documentId="13_ncr:1_{6DF030F5-5BC2-4EE9-BF27-04FDEF78E32C}" xr6:coauthVersionLast="44" xr6:coauthVersionMax="44" xr10:uidLastSave="{00000000-0000-0000-0000-000000000000}"/>
  <bookViews>
    <workbookView xWindow="30" yWindow="630" windowWidth="28770" windowHeight="15570" firstSheet="1" activeTab="1" xr2:uid="{00000000-000D-0000-FFFF-FFFF00000000}"/>
  </bookViews>
  <sheets>
    <sheet name="Ex-1&amp;2" sheetId="11" state="hidden" r:id="rId1"/>
    <sheet name="Example_binary choice" sheetId="7" r:id="rId2"/>
    <sheet name="Example_5" sheetId="12" state="hidden" r:id="rId3"/>
  </sheets>
  <definedNames>
    <definedName name="LSGRGeng_RelaxBounds" localSheetId="1" hidden="1">0</definedName>
    <definedName name="solver_adj" localSheetId="2" hidden="1">Example_5!$E$31:$E$32</definedName>
    <definedName name="solver_adj" localSheetId="1" hidden="1">'Example_binary choice'!$D$28</definedName>
    <definedName name="solver_adj_ob" localSheetId="1" hidden="1">1</definedName>
    <definedName name="solver_chn" localSheetId="1" hidden="1">4</definedName>
    <definedName name="solver_cht" localSheetId="1" hidden="1">0</definedName>
    <definedName name="solver_con" localSheetId="1" hidden="1">" "</definedName>
    <definedName name="solver_cvg" localSheetId="2" hidden="1">0.0001</definedName>
    <definedName name="solver_cvg" localSheetId="1" hidden="1">0.0001</definedName>
    <definedName name="solver_dia" localSheetId="1" hidden="1">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ng" localSheetId="1" hidden="1">1</definedName>
    <definedName name="solver_est" localSheetId="2" hidden="1">1</definedName>
    <definedName name="solver_est" localSheetId="1" hidden="1">1</definedName>
    <definedName name="solver_itr" localSheetId="2" hidden="1">2147483647</definedName>
    <definedName name="solver_itr" localSheetId="1" hidden="1">100</definedName>
    <definedName name="solver_lhs1" localSheetId="1" hidden="1">'Example_binary choice'!$D$44</definedName>
    <definedName name="solver_lin" localSheetId="1" hidden="1">2</definedName>
    <definedName name="solver_lva" localSheetId="1" hidden="1">0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od" localSheetId="1" hidden="1">2147483647</definedName>
    <definedName name="solver_ntri" hidden="1">1000</definedName>
    <definedName name="solver_num" localSheetId="2" hidden="1">0</definedName>
    <definedName name="solver_num" localSheetId="1" hidden="1">0</definedName>
    <definedName name="solver_nwt" localSheetId="2" hidden="1">1</definedName>
    <definedName name="solver_nwt" localSheetId="1" hidden="1">1</definedName>
    <definedName name="solver_obc" localSheetId="1" hidden="1">0</definedName>
    <definedName name="solver_obp" localSheetId="1" hidden="1">0</definedName>
    <definedName name="solver_opt" localSheetId="2" hidden="1">Example_5!$E$30</definedName>
    <definedName name="solver_opt" localSheetId="1" hidden="1">'Example_binary choice'!$F$29</definedName>
    <definedName name="solver_opt_ob" localSheetId="1" hidden="1">1</definedName>
    <definedName name="solver_pre" localSheetId="2" hidden="1">0.000001</definedName>
    <definedName name="solver_pre" localSheetId="1" hidden="1">0.000001</definedName>
    <definedName name="solver_psi" localSheetId="1" hidden="1">0</definedName>
    <definedName name="solver_rbv" localSheetId="2" hidden="1">1</definedName>
    <definedName name="solver_rbv" localSheetId="1" hidden="1">1</definedName>
    <definedName name="solver_rel1" localSheetId="1" hidden="1">3</definedName>
    <definedName name="solver_rep" localSheetId="1" hidden="1">0</definedName>
    <definedName name="solver_rhs1" localSheetId="1" hidden="1">0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rsmp" hidden="1">2</definedName>
    <definedName name="solver_rxv" localSheetId="1" hidden="1">1</definedName>
    <definedName name="solver_scl" localSheetId="2" hidden="1">1</definedName>
    <definedName name="solver_scl" localSheetId="1" hidden="1">2</definedName>
    <definedName name="solver_seed" hidden="1">0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0</definedName>
    <definedName name="solver_tim" localSheetId="2" hidden="1">2147483647</definedName>
    <definedName name="solver_tim" localSheetId="1" hidden="1">100</definedName>
    <definedName name="solver_tms" localSheetId="1" hidden="1">0</definedName>
    <definedName name="solver_tol" localSheetId="2" hidden="1">0.01</definedName>
    <definedName name="solver_tol" localSheetId="1" hidden="1">0.05</definedName>
    <definedName name="solver_typ" localSheetId="2" hidden="1">1</definedName>
    <definedName name="solver_typ" localSheetId="1" hidden="1">1</definedName>
    <definedName name="solver_urs" localSheetId="1" hidden="1">0</definedName>
    <definedName name="solver_val" localSheetId="2" hidden="1">0</definedName>
    <definedName name="solver_val" localSheetId="1" hidden="1">0</definedName>
    <definedName name="solver_var" localSheetId="1" hidden="1">" "</definedName>
    <definedName name="solver_ver" localSheetId="2" hidden="1">3</definedName>
    <definedName name="solver_ver" localSheetId="1" hidden="1">3</definedName>
    <definedName name="solver_vir" localSheetId="1" hidden="1">1</definedName>
    <definedName name="solver_vol" localSheetId="1" hidden="1">0</definedName>
    <definedName name="solver_vst" localSheetId="1" hidden="1">0</definedName>
    <definedName name="WBGLOBAL">1</definedName>
    <definedName name="WBMAX">'Example_binary choice'!$F$45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7" l="1"/>
  <c r="J24" i="7"/>
  <c r="J22" i="7"/>
  <c r="I22" i="7" l="1"/>
  <c r="K22" i="7" l="1"/>
  <c r="D13" i="11" l="1"/>
  <c r="D14" i="11"/>
  <c r="D12" i="11"/>
  <c r="C13" i="11"/>
  <c r="C14" i="11"/>
  <c r="C12" i="11"/>
  <c r="G5" i="12" l="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4" i="12"/>
  <c r="H17" i="12"/>
  <c r="H18" i="12"/>
  <c r="H19" i="12"/>
  <c r="H20" i="12"/>
  <c r="J20" i="12" s="1"/>
  <c r="H21" i="12"/>
  <c r="J21" i="12" s="1"/>
  <c r="H22" i="12"/>
  <c r="J22" i="12" s="1"/>
  <c r="H23" i="12"/>
  <c r="H24" i="12"/>
  <c r="H25" i="12"/>
  <c r="H26" i="12"/>
  <c r="H27" i="12"/>
  <c r="H28" i="12"/>
  <c r="L28" i="12" s="1"/>
  <c r="H5" i="12"/>
  <c r="J5" i="12" s="1"/>
  <c r="H6" i="12"/>
  <c r="J6" i="12" s="1"/>
  <c r="H7" i="12"/>
  <c r="H8" i="12"/>
  <c r="H9" i="12"/>
  <c r="H10" i="12"/>
  <c r="H11" i="12"/>
  <c r="H12" i="12"/>
  <c r="J12" i="12" s="1"/>
  <c r="H13" i="12"/>
  <c r="J13" i="12" s="1"/>
  <c r="H14" i="12"/>
  <c r="J14" i="12" s="1"/>
  <c r="H15" i="12"/>
  <c r="H16" i="12"/>
  <c r="H4" i="12"/>
  <c r="J41" i="7"/>
  <c r="I41" i="7"/>
  <c r="J40" i="7"/>
  <c r="I40" i="7"/>
  <c r="J39" i="7"/>
  <c r="I39" i="7"/>
  <c r="J19" i="12" l="1"/>
  <c r="K10" i="12"/>
  <c r="N10" i="12" s="1"/>
  <c r="K26" i="12"/>
  <c r="N26" i="12" s="1"/>
  <c r="K18" i="12"/>
  <c r="N18" i="12" s="1"/>
  <c r="J9" i="12"/>
  <c r="J11" i="12"/>
  <c r="J17" i="12"/>
  <c r="J16" i="12"/>
  <c r="J8" i="12"/>
  <c r="J24" i="12"/>
  <c r="J25" i="12"/>
  <c r="J7" i="12"/>
  <c r="J23" i="12"/>
  <c r="O28" i="12"/>
  <c r="J15" i="12"/>
  <c r="J27" i="12"/>
  <c r="K41" i="7"/>
  <c r="M41" i="7" s="1"/>
  <c r="P41" i="7" s="1"/>
  <c r="K4" i="12"/>
  <c r="N4" i="12" s="1"/>
  <c r="K22" i="12"/>
  <c r="N22" i="12" s="1"/>
  <c r="K14" i="12"/>
  <c r="N14" i="12" s="1"/>
  <c r="K6" i="12"/>
  <c r="N6" i="12" s="1"/>
  <c r="K21" i="12"/>
  <c r="N21" i="12" s="1"/>
  <c r="K13" i="12"/>
  <c r="N13" i="12" s="1"/>
  <c r="K5" i="12"/>
  <c r="N5" i="12" s="1"/>
  <c r="K27" i="12"/>
  <c r="N27" i="12" s="1"/>
  <c r="K11" i="12"/>
  <c r="N11" i="12" s="1"/>
  <c r="K15" i="12"/>
  <c r="N15" i="12" s="1"/>
  <c r="L4" i="12"/>
  <c r="O4" i="12" s="1"/>
  <c r="J26" i="12"/>
  <c r="J10" i="12"/>
  <c r="K23" i="12"/>
  <c r="N23" i="12" s="1"/>
  <c r="L25" i="12"/>
  <c r="O25" i="12" s="1"/>
  <c r="L17" i="12"/>
  <c r="O17" i="12" s="1"/>
  <c r="L9" i="12"/>
  <c r="O9" i="12" s="1"/>
  <c r="K19" i="12"/>
  <c r="N19" i="12" s="1"/>
  <c r="K7" i="12"/>
  <c r="N7" i="12" s="1"/>
  <c r="L23" i="12"/>
  <c r="O23" i="12" s="1"/>
  <c r="L15" i="12"/>
  <c r="O15" i="12" s="1"/>
  <c r="L7" i="12"/>
  <c r="O7" i="12" s="1"/>
  <c r="J18" i="12"/>
  <c r="L20" i="12"/>
  <c r="O20" i="12" s="1"/>
  <c r="L12" i="12"/>
  <c r="O12" i="12" s="1"/>
  <c r="K28" i="12"/>
  <c r="N28" i="12" s="1"/>
  <c r="K20" i="12"/>
  <c r="N20" i="12" s="1"/>
  <c r="K12" i="12"/>
  <c r="N12" i="12" s="1"/>
  <c r="J28" i="12"/>
  <c r="K25" i="12"/>
  <c r="N25" i="12" s="1"/>
  <c r="L22" i="12"/>
  <c r="O22" i="12" s="1"/>
  <c r="K17" i="12"/>
  <c r="N17" i="12" s="1"/>
  <c r="L14" i="12"/>
  <c r="O14" i="12" s="1"/>
  <c r="K9" i="12"/>
  <c r="N9" i="12" s="1"/>
  <c r="L6" i="12"/>
  <c r="O6" i="12" s="1"/>
  <c r="L27" i="12"/>
  <c r="O27" i="12" s="1"/>
  <c r="L19" i="12"/>
  <c r="O19" i="12" s="1"/>
  <c r="L11" i="12"/>
  <c r="O11" i="12" s="1"/>
  <c r="L24" i="12"/>
  <c r="O24" i="12" s="1"/>
  <c r="L16" i="12"/>
  <c r="O16" i="12" s="1"/>
  <c r="L8" i="12"/>
  <c r="O8" i="12" s="1"/>
  <c r="J4" i="12"/>
  <c r="K24" i="12"/>
  <c r="N24" i="12" s="1"/>
  <c r="L21" i="12"/>
  <c r="O21" i="12" s="1"/>
  <c r="K16" i="12"/>
  <c r="N16" i="12" s="1"/>
  <c r="L13" i="12"/>
  <c r="O13" i="12" s="1"/>
  <c r="K8" i="12"/>
  <c r="N8" i="12" s="1"/>
  <c r="L5" i="12"/>
  <c r="O5" i="12" s="1"/>
  <c r="L26" i="12"/>
  <c r="O26" i="12" s="1"/>
  <c r="L18" i="12"/>
  <c r="O18" i="12" s="1"/>
  <c r="L10" i="12"/>
  <c r="O10" i="12" s="1"/>
  <c r="K40" i="7"/>
  <c r="M40" i="7" s="1"/>
  <c r="P40" i="7" s="1"/>
  <c r="K39" i="7"/>
  <c r="L39" i="7" s="1"/>
  <c r="O39" i="7" s="1"/>
  <c r="L41" i="7" l="1"/>
  <c r="O41" i="7" s="1"/>
  <c r="L40" i="7"/>
  <c r="O40" i="7" s="1"/>
  <c r="E30" i="12"/>
  <c r="M39" i="7"/>
  <c r="P39" i="7" s="1"/>
  <c r="I23" i="7" l="1"/>
  <c r="I24" i="7"/>
  <c r="K24" i="7" l="1"/>
  <c r="M24" i="7" s="1"/>
  <c r="P24" i="7" s="1"/>
  <c r="K23" i="7"/>
  <c r="M23" i="7" s="1"/>
  <c r="P23" i="7" s="1"/>
  <c r="M22" i="7"/>
  <c r="P22" i="7" s="1"/>
  <c r="L22" i="7"/>
  <c r="O22" i="7" s="1"/>
  <c r="L23" i="7" l="1"/>
  <c r="O23" i="7" s="1"/>
  <c r="L24" i="7"/>
  <c r="O24" i="7" s="1"/>
  <c r="F29" i="7" l="1"/>
  <c r="F4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Taylor</author>
  </authors>
  <commentList>
    <comment ref="F20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δ</t>
        </r>
        <r>
          <rPr>
            <b/>
            <vertAlign val="subscript"/>
            <sz val="11"/>
            <color indexed="81"/>
            <rFont val="Tahoma"/>
            <family val="2"/>
          </rPr>
          <t>jt</t>
        </r>
        <r>
          <rPr>
            <b/>
            <sz val="11"/>
            <color indexed="81"/>
            <rFont val="Tahoma"/>
            <family val="2"/>
          </rPr>
          <t xml:space="preserve"> : Which modes they chose</t>
        </r>
      </text>
    </comment>
    <comment ref="I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Utility of each mode:</t>
        </r>
      </text>
    </comment>
    <comment ref="L2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Our Prediction of their Choice:</t>
        </r>
      </text>
    </comment>
  </commentList>
</comments>
</file>

<file path=xl/sharedStrings.xml><?xml version="1.0" encoding="utf-8"?>
<sst xmlns="http://schemas.openxmlformats.org/spreadsheetml/2006/main" count="108" uniqueCount="75">
  <si>
    <t>Method:</t>
  </si>
  <si>
    <t>Modal Split</t>
  </si>
  <si>
    <t>Inputs:</t>
  </si>
  <si>
    <t>Outputs:</t>
  </si>
  <si>
    <t>Logit Model</t>
  </si>
  <si>
    <t>Travel Time between zones, cost, etc.</t>
  </si>
  <si>
    <t>Auto TT</t>
  </si>
  <si>
    <t>Bus TT</t>
  </si>
  <si>
    <t>Chosen Mode_Auto</t>
  </si>
  <si>
    <t>Chosen Mode_Bus</t>
  </si>
  <si>
    <t>U_Auto</t>
  </si>
  <si>
    <t>U_Bus</t>
  </si>
  <si>
    <t>SUM_Exp(U)</t>
  </si>
  <si>
    <t>Prob_Auto</t>
  </si>
  <si>
    <t>Prob_Bus</t>
  </si>
  <si>
    <t>LL_Auto</t>
  </si>
  <si>
    <t>LL_Bus</t>
  </si>
  <si>
    <t>Obj _LL</t>
  </si>
  <si>
    <t>Beta</t>
  </si>
  <si>
    <t>Auto TT (min)</t>
  </si>
  <si>
    <t>Bus TT (min)</t>
  </si>
  <si>
    <t>Simple Utility Function:</t>
  </si>
  <si>
    <t>Logit Model:</t>
  </si>
  <si>
    <t>Trips for each mode of travel</t>
  </si>
  <si>
    <t>Calibration Process:</t>
  </si>
  <si>
    <t>Optimization Objective:</t>
  </si>
  <si>
    <t>Without modal constant</t>
  </si>
  <si>
    <t>Traveler</t>
  </si>
  <si>
    <r>
      <t>P</t>
    </r>
    <r>
      <rPr>
        <vertAlign val="subscript"/>
        <sz val="11"/>
        <color theme="1"/>
        <rFont val="Calibri"/>
        <family val="2"/>
        <scheme val="minor"/>
      </rPr>
      <t xml:space="preserve">i </t>
    </r>
    <r>
      <rPr>
        <sz val="11"/>
        <color theme="1"/>
        <rFont val="Calibri"/>
        <family val="2"/>
        <scheme val="minor"/>
      </rPr>
      <t>= probability of using mode i</t>
    </r>
  </si>
  <si>
    <r>
      <t>U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= Utility of using mode i</t>
    </r>
  </si>
  <si>
    <t xml:space="preserve"> j represents different modes (Auto, HOV, Transit, etc.)</t>
  </si>
  <si>
    <t>Examples of Logit Model Equations:</t>
  </si>
  <si>
    <r>
      <t>P</t>
    </r>
    <r>
      <rPr>
        <vertAlign val="subscript"/>
        <sz val="11"/>
        <color theme="1"/>
        <rFont val="Calibri"/>
        <family val="2"/>
        <scheme val="minor"/>
      </rPr>
      <t>auto</t>
    </r>
    <r>
      <rPr>
        <sz val="11"/>
        <color theme="1"/>
        <rFont val="Calibri"/>
        <family val="2"/>
        <scheme val="minor"/>
      </rPr>
      <t xml:space="preserve"> + P</t>
    </r>
    <r>
      <rPr>
        <vertAlign val="subscript"/>
        <sz val="11"/>
        <color theme="1"/>
        <rFont val="Calibri"/>
        <family val="2"/>
        <scheme val="minor"/>
      </rPr>
      <t>bus</t>
    </r>
    <r>
      <rPr>
        <sz val="11"/>
        <color theme="1"/>
        <rFont val="Calibri"/>
        <family val="2"/>
        <scheme val="minor"/>
      </rPr>
      <t xml:space="preserve">  =  1</t>
    </r>
  </si>
  <si>
    <t>We can use survey data to calibrate our utility function, as seen below.</t>
  </si>
  <si>
    <t>j = mode</t>
  </si>
  <si>
    <t>t = traveler</t>
  </si>
  <si>
    <r>
      <t>P</t>
    </r>
    <r>
      <rPr>
        <vertAlign val="subscript"/>
        <sz val="11"/>
        <color theme="1"/>
        <rFont val="Calibri"/>
        <family val="2"/>
        <scheme val="minor"/>
      </rPr>
      <t>jt</t>
    </r>
    <r>
      <rPr>
        <sz val="11"/>
        <color theme="1"/>
        <rFont val="Calibri"/>
        <family val="2"/>
        <scheme val="minor"/>
      </rPr>
      <t xml:space="preserve"> = Probabity of traveler t using mode j</t>
    </r>
  </si>
  <si>
    <r>
      <t>δ</t>
    </r>
    <r>
      <rPr>
        <vertAlign val="subscript"/>
        <sz val="11"/>
        <color theme="1"/>
        <rFont val="Calibri"/>
        <family val="2"/>
      </rPr>
      <t>jt</t>
    </r>
    <r>
      <rPr>
        <sz val="11"/>
        <color theme="1"/>
        <rFont val="Calibri"/>
        <family val="2"/>
      </rPr>
      <t xml:space="preserve"> = 1 if traveler t chose mode j, 0 if they did not</t>
    </r>
  </si>
  <si>
    <t>We need to find the Beta coefficient which best predicts traveler choice.</t>
  </si>
  <si>
    <t>Log-Likelihood</t>
  </si>
  <si>
    <t xml:space="preserve">Survey Data: </t>
  </si>
  <si>
    <t>To find the best Beta coefficient, we use the Solver to maximize the  log likelihood function.</t>
  </si>
  <si>
    <t xml:space="preserve">With modal constant </t>
  </si>
  <si>
    <t>(accounts for factors not considered in our utility function, or modal bias)</t>
  </si>
  <si>
    <t>We use the Solver again to maximize the log likelihood function.</t>
  </si>
  <si>
    <t>Survey Data:</t>
  </si>
  <si>
    <t>Function Variables:</t>
  </si>
  <si>
    <t>Const.</t>
  </si>
  <si>
    <t>Mode</t>
  </si>
  <si>
    <t>Time (T) (hours)</t>
  </si>
  <si>
    <t>Cost (C)($)</t>
  </si>
  <si>
    <t>Drive Alone</t>
  </si>
  <si>
    <t>Carpool</t>
  </si>
  <si>
    <t>Bus</t>
  </si>
  <si>
    <t>Y = 40</t>
  </si>
  <si>
    <t>Y = 10</t>
  </si>
  <si>
    <t>Input</t>
  </si>
  <si>
    <t>Example-1</t>
  </si>
  <si>
    <t>Example-2</t>
  </si>
  <si>
    <t>Choice for Y=40</t>
  </si>
  <si>
    <t>Choice for Y=10</t>
  </si>
  <si>
    <t>Obs.</t>
  </si>
  <si>
    <t>transit time (tTN)</t>
  </si>
  <si>
    <t>auto time (tAN)</t>
  </si>
  <si>
    <t>Choice (Car=1; Rail=0)</t>
  </si>
  <si>
    <t>Prob_Transit</t>
  </si>
  <si>
    <t>U_Transit</t>
  </si>
  <si>
    <t>Constant</t>
  </si>
  <si>
    <t>Choice (Rail=1; Car=0)</t>
  </si>
  <si>
    <t>Sum LL</t>
  </si>
  <si>
    <t>Bus travel time has changed to 0.75 hours</t>
  </si>
  <si>
    <t xml:space="preserve">Credit: </t>
  </si>
  <si>
    <t>Modified:</t>
  </si>
  <si>
    <t>Dr. Xuesong Zhu, ASU</t>
  </si>
  <si>
    <t>Dr. Sabya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</si>
</sst>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0"/>
    <numFmt numFmtId="166" formatCode="0.000000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sz val="11"/>
      <color indexed="81"/>
      <name val="Tahoma"/>
      <family val="2"/>
    </font>
    <font>
      <b/>
      <vertAlign val="subscript"/>
      <sz val="11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ont="0" applyFill="0" applyBorder="0" applyAlignment="0">
      <protection locked="0"/>
    </xf>
    <xf numFmtId="0" fontId="9" fillId="3" borderId="0" applyNumberFormat="0" applyBorder="0" applyAlignment="0">
      <protection locked="0"/>
    </xf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0" xfId="0" applyBorder="1" applyAlignment="1"/>
    <xf numFmtId="0" fontId="1" fillId="0" borderId="0" xfId="0" applyFont="1" applyBorder="1"/>
    <xf numFmtId="2" fontId="0" fillId="0" borderId="0" xfId="0" applyNumberFormat="1" applyBorder="1"/>
    <xf numFmtId="165" fontId="0" fillId="2" borderId="0" xfId="0" applyNumberFormat="1" applyFill="1" applyBorder="1"/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3" xfId="0" applyFont="1" applyBorder="1" applyAlignment="1"/>
    <xf numFmtId="166" fontId="0" fillId="0" borderId="0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164" fontId="0" fillId="0" borderId="9" xfId="0" applyNumberFormat="1" applyBorder="1"/>
    <xf numFmtId="2" fontId="10" fillId="2" borderId="0" xfId="1" applyNumberFormat="1" applyFont="1" applyFill="1" applyBorder="1" applyProtection="1">
      <protection locked="0"/>
    </xf>
    <xf numFmtId="0" fontId="3" fillId="4" borderId="0" xfId="2" applyFont="1" applyFill="1" applyBorder="1">
      <protection locked="0"/>
    </xf>
    <xf numFmtId="0" fontId="11" fillId="0" borderId="9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11" fillId="0" borderId="12" xfId="0" applyFont="1" applyBorder="1" applyAlignment="1">
      <alignment vertical="center"/>
    </xf>
    <xf numFmtId="0" fontId="0" fillId="0" borderId="13" xfId="0" applyBorder="1"/>
    <xf numFmtId="0" fontId="11" fillId="0" borderId="14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4" borderId="0" xfId="0" applyFill="1"/>
    <xf numFmtId="164" fontId="3" fillId="4" borderId="0" xfId="0" applyNumberFormat="1" applyFont="1" applyFill="1" applyBorder="1"/>
    <xf numFmtId="164" fontId="0" fillId="0" borderId="0" xfId="0" applyNumberFormat="1" applyBorder="1"/>
    <xf numFmtId="0" fontId="0" fillId="5" borderId="0" xfId="0" applyFill="1"/>
    <xf numFmtId="0" fontId="3" fillId="0" borderId="0" xfId="0" applyFont="1"/>
    <xf numFmtId="1" fontId="0" fillId="0" borderId="10" xfId="0" applyNumberFormat="1" applyBorder="1"/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3">
    <cellStyle name="Adjustable" xfId="1" xr:uid="{00000000-0005-0000-0000-000000000000}"/>
    <cellStyle name="Best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231742</xdr:colOff>
      <xdr:row>11</xdr:row>
      <xdr:rowOff>127475</xdr:rowOff>
    </xdr:from>
    <xdr:ext cx="1806608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3765517" y="2242025"/>
              <a:ext cx="1806608" cy="264560"/>
            </a:xfrm>
            <a:prstGeom prst="rect">
              <a:avLst/>
            </a:prstGeom>
            <a:solidFill>
              <a:schemeClr val="accent2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rtl="0" eaLnBrk="1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U</m:t>
                    </m:r>
                    <m:r>
                      <m:rPr>
                        <m:nor/>
                      </m:rPr>
                      <a:rPr lang="en-US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(</m:t>
                    </m:r>
                    <m:r>
                      <m:rPr>
                        <m:nor/>
                      </m:rPr>
                      <a:rPr lang="en-US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T</m:t>
                    </m:r>
                    <m:r>
                      <m:rPr>
                        <m:nor/>
                      </m:rPr>
                      <a:rPr lang="en-US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,</m:t>
                    </m:r>
                    <m:r>
                      <m:rPr>
                        <m:nor/>
                      </m:rPr>
                      <a:rPr lang="en-US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C</m:t>
                    </m:r>
                    <m:r>
                      <m:rPr>
                        <m:nor/>
                      </m:rPr>
                      <a:rPr lang="en-US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,</m:t>
                    </m:r>
                    <m:r>
                      <m:rPr>
                        <m:nor/>
                      </m:rPr>
                      <a:rPr lang="en-US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Y</m:t>
                    </m:r>
                    <m:r>
                      <m:rPr>
                        <m:nor/>
                      </m:rPr>
                      <a:rPr lang="en-US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) = −</m:t>
                    </m:r>
                    <m:r>
                      <m:rPr>
                        <m:nor/>
                      </m:rPr>
                      <a:rPr lang="en-US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T</m:t>
                    </m:r>
                    <m:r>
                      <m:rPr>
                        <m:nor/>
                      </m:rPr>
                      <a:rPr lang="en-US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− 5</m:t>
                    </m:r>
                    <m:r>
                      <m:rPr>
                        <m:nor/>
                      </m:rPr>
                      <a:rPr lang="en-US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C</m:t>
                    </m:r>
                    <m:r>
                      <m:rPr>
                        <m:nor/>
                      </m:rPr>
                      <a:rPr lang="en-US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/</m:t>
                    </m:r>
                    <m:r>
                      <m:rPr>
                        <m:nor/>
                      </m:rPr>
                      <a:rPr lang="en-US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Y</m:t>
                    </m:r>
                  </m:oMath>
                </m:oMathPara>
              </a14:m>
              <a:endParaRPr lang="en-US" b="1">
                <a:effectLst/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765517" y="2242025"/>
              <a:ext cx="1806608" cy="264560"/>
            </a:xfrm>
            <a:prstGeom prst="rect">
              <a:avLst/>
            </a:prstGeom>
            <a:solidFill>
              <a:schemeClr val="accent2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rtl="0" eaLnBrk="1" latinLnBrk="0" hangingPunct="1"/>
              <a:r>
                <a:rPr lang="en-US" sz="11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"U(T,C,Y) = -T - 5C/Y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en-US" b="1">
                <a:effectLst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</xdr:row>
      <xdr:rowOff>66676</xdr:rowOff>
    </xdr:from>
    <xdr:to>
      <xdr:col>12</xdr:col>
      <xdr:colOff>333374</xdr:colOff>
      <xdr:row>6</xdr:row>
      <xdr:rowOff>72391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962775" y="485776"/>
          <a:ext cx="3219449" cy="57721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333375</xdr:colOff>
      <xdr:row>9</xdr:row>
      <xdr:rowOff>95250</xdr:rowOff>
    </xdr:from>
    <xdr:to>
      <xdr:col>3</xdr:col>
      <xdr:colOff>695325</xdr:colOff>
      <xdr:row>13</xdr:row>
      <xdr:rowOff>79248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42975" y="1657350"/>
          <a:ext cx="1695450" cy="822198"/>
        </a:xfrm>
        <a:prstGeom prst="rect">
          <a:avLst/>
        </a:prstGeom>
        <a:noFill/>
      </xdr:spPr>
    </xdr:pic>
    <xdr:clientData/>
  </xdr:twoCellAnchor>
  <xdr:twoCellAnchor>
    <xdr:from>
      <xdr:col>8</xdr:col>
      <xdr:colOff>28575</xdr:colOff>
      <xdr:row>6</xdr:row>
      <xdr:rowOff>180975</xdr:rowOff>
    </xdr:from>
    <xdr:to>
      <xdr:col>12</xdr:col>
      <xdr:colOff>251044</xdr:colOff>
      <xdr:row>9</xdr:row>
      <xdr:rowOff>190500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953250" y="1171575"/>
          <a:ext cx="3146644" cy="581025"/>
        </a:xfrm>
        <a:prstGeom prst="rect">
          <a:avLst/>
        </a:prstGeom>
        <a:noFill/>
      </xdr:spPr>
    </xdr:pic>
    <xdr:clientData/>
  </xdr:twoCellAnchor>
  <xdr:twoCellAnchor>
    <xdr:from>
      <xdr:col>8</xdr:col>
      <xdr:colOff>180975</xdr:colOff>
      <xdr:row>26</xdr:row>
      <xdr:rowOff>123825</xdr:rowOff>
    </xdr:from>
    <xdr:to>
      <xdr:col>10</xdr:col>
      <xdr:colOff>266700</xdr:colOff>
      <xdr:row>29</xdr:row>
      <xdr:rowOff>142340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105650" y="5000625"/>
          <a:ext cx="1419225" cy="666215"/>
        </a:xfrm>
        <a:prstGeom prst="rect">
          <a:avLst/>
        </a:prstGeom>
        <a:noFill/>
      </xdr:spPr>
    </xdr:pic>
    <xdr:clientData/>
  </xdr:twoCellAnchor>
  <xdr:twoCellAnchor>
    <xdr:from>
      <xdr:col>8</xdr:col>
      <xdr:colOff>95250</xdr:colOff>
      <xdr:row>12</xdr:row>
      <xdr:rowOff>66675</xdr:rowOff>
    </xdr:from>
    <xdr:to>
      <xdr:col>10</xdr:col>
      <xdr:colOff>676275</xdr:colOff>
      <xdr:row>13</xdr:row>
      <xdr:rowOff>178151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019925" y="2276475"/>
          <a:ext cx="1914525" cy="301976"/>
        </a:xfrm>
        <a:prstGeom prst="rect">
          <a:avLst/>
        </a:prstGeom>
        <a:noFill/>
      </xdr:spPr>
    </xdr:pic>
    <xdr:clientData/>
  </xdr:twoCellAnchor>
  <xdr:twoCellAnchor>
    <xdr:from>
      <xdr:col>8</xdr:col>
      <xdr:colOff>69722</xdr:colOff>
      <xdr:row>31</xdr:row>
      <xdr:rowOff>85726</xdr:rowOff>
    </xdr:from>
    <xdr:to>
      <xdr:col>12</xdr:col>
      <xdr:colOff>552449</xdr:colOff>
      <xdr:row>33</xdr:row>
      <xdr:rowOff>28576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994397" y="5991226"/>
          <a:ext cx="3406902" cy="3238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47625</xdr:colOff>
      <xdr:row>33</xdr:row>
      <xdr:rowOff>104775</xdr:rowOff>
    </xdr:from>
    <xdr:to>
      <xdr:col>11</xdr:col>
      <xdr:colOff>266700</xdr:colOff>
      <xdr:row>35</xdr:row>
      <xdr:rowOff>53487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972300" y="6391275"/>
          <a:ext cx="2400300" cy="32971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1"/>
  <sheetViews>
    <sheetView workbookViewId="0">
      <selection activeCell="K14" sqref="K14"/>
    </sheetView>
  </sheetViews>
  <sheetFormatPr defaultRowHeight="15"/>
  <cols>
    <col min="1" max="1" width="10.28515625" bestFit="1" customWidth="1"/>
    <col min="2" max="2" width="11.42578125" bestFit="1" customWidth="1"/>
    <col min="3" max="3" width="15.28515625" bestFit="1" customWidth="1"/>
    <col min="4" max="4" width="10.28515625" bestFit="1" customWidth="1"/>
  </cols>
  <sheetData>
    <row r="2" spans="1:4" ht="15.75" thickBot="1">
      <c r="A2" t="s">
        <v>56</v>
      </c>
    </row>
    <row r="3" spans="1:4">
      <c r="B3" s="26" t="s">
        <v>48</v>
      </c>
      <c r="C3" s="27" t="s">
        <v>49</v>
      </c>
      <c r="D3" s="28" t="s">
        <v>50</v>
      </c>
    </row>
    <row r="4" spans="1:4">
      <c r="B4" s="29" t="s">
        <v>51</v>
      </c>
      <c r="C4" s="5">
        <v>0.5</v>
      </c>
      <c r="D4" s="30">
        <v>2</v>
      </c>
    </row>
    <row r="5" spans="1:4">
      <c r="B5" s="29" t="s">
        <v>52</v>
      </c>
      <c r="C5" s="5">
        <v>0.75</v>
      </c>
      <c r="D5" s="30">
        <v>1</v>
      </c>
    </row>
    <row r="6" spans="1:4" ht="15.75" thickBot="1">
      <c r="B6" s="31" t="s">
        <v>53</v>
      </c>
      <c r="C6" s="32">
        <v>1</v>
      </c>
      <c r="D6" s="33">
        <v>0.75</v>
      </c>
    </row>
    <row r="9" spans="1:4">
      <c r="A9" s="36" t="s">
        <v>57</v>
      </c>
    </row>
    <row r="10" spans="1:4" ht="15.75" thickBot="1"/>
    <row r="11" spans="1:4">
      <c r="B11" s="26" t="s">
        <v>48</v>
      </c>
      <c r="C11" s="27" t="s">
        <v>54</v>
      </c>
      <c r="D11" s="28" t="s">
        <v>55</v>
      </c>
    </row>
    <row r="12" spans="1:4">
      <c r="B12" s="29" t="s">
        <v>51</v>
      </c>
      <c r="C12" s="5">
        <f>-C4-5*(D4)/40</f>
        <v>-0.75</v>
      </c>
      <c r="D12" s="30">
        <f>-C4-5*(D4)/10</f>
        <v>-1.5</v>
      </c>
    </row>
    <row r="13" spans="1:4">
      <c r="B13" s="29" t="s">
        <v>52</v>
      </c>
      <c r="C13" s="5">
        <f t="shared" ref="C13:C14" si="0">-C5-5*(D5)/40</f>
        <v>-0.875</v>
      </c>
      <c r="D13" s="30">
        <f t="shared" ref="D13:D14" si="1">-C5-5*(D5)/10</f>
        <v>-1.25</v>
      </c>
    </row>
    <row r="14" spans="1:4" ht="15.75" thickBot="1">
      <c r="B14" s="31" t="s">
        <v>53</v>
      </c>
      <c r="C14" s="5">
        <f t="shared" si="0"/>
        <v>-1.09375</v>
      </c>
      <c r="D14" s="30">
        <f t="shared" si="1"/>
        <v>-1.375</v>
      </c>
    </row>
    <row r="18" spans="1:4">
      <c r="B18" t="s">
        <v>59</v>
      </c>
    </row>
    <row r="19" spans="1:4">
      <c r="B19" t="s">
        <v>60</v>
      </c>
    </row>
    <row r="22" spans="1:4">
      <c r="A22" s="36" t="s">
        <v>58</v>
      </c>
      <c r="C22" t="s">
        <v>70</v>
      </c>
    </row>
    <row r="23" spans="1:4" ht="15.75" thickBot="1"/>
    <row r="24" spans="1:4">
      <c r="B24" s="26" t="s">
        <v>48</v>
      </c>
      <c r="C24" s="27" t="s">
        <v>54</v>
      </c>
      <c r="D24" s="28" t="s">
        <v>55</v>
      </c>
    </row>
    <row r="25" spans="1:4">
      <c r="B25" s="34" t="s">
        <v>51</v>
      </c>
      <c r="C25" s="5"/>
      <c r="D25" s="30"/>
    </row>
    <row r="26" spans="1:4">
      <c r="B26" s="34" t="s">
        <v>52</v>
      </c>
      <c r="C26" s="5"/>
      <c r="D26" s="30"/>
    </row>
    <row r="27" spans="1:4" ht="15.75" thickBot="1">
      <c r="B27" s="35" t="s">
        <v>53</v>
      </c>
      <c r="C27" s="32"/>
      <c r="D27" s="33"/>
    </row>
    <row r="30" spans="1:4">
      <c r="B30" t="s">
        <v>59</v>
      </c>
    </row>
    <row r="31" spans="1:4">
      <c r="B31" t="s">
        <v>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"/>
  <sheetViews>
    <sheetView tabSelected="1" topLeftCell="A20" zoomScale="130" zoomScaleNormal="130" workbookViewId="0">
      <selection activeCell="H29" sqref="H29"/>
    </sheetView>
  </sheetViews>
  <sheetFormatPr defaultRowHeight="15"/>
  <cols>
    <col min="3" max="3" width="10.85546875" customWidth="1"/>
    <col min="4" max="4" width="13.28515625" customWidth="1"/>
    <col min="5" max="5" width="11.85546875" bestFit="1" customWidth="1"/>
    <col min="6" max="6" width="18.7109375" bestFit="1" customWidth="1"/>
    <col min="7" max="7" width="17.5703125" bestFit="1" customWidth="1"/>
    <col min="8" max="8" width="13.28515625" customWidth="1"/>
    <col min="9" max="10" width="10" customWidth="1"/>
    <col min="11" max="11" width="17.85546875" bestFit="1" customWidth="1"/>
    <col min="12" max="12" width="11.140625" customWidth="1"/>
    <col min="13" max="13" width="10.85546875" customWidth="1"/>
  </cols>
  <sheetData>
    <row r="1" spans="1:18">
      <c r="A1" t="s">
        <v>71</v>
      </c>
      <c r="B1" t="s">
        <v>73</v>
      </c>
    </row>
    <row r="2" spans="1:18">
      <c r="A2" t="s">
        <v>72</v>
      </c>
      <c r="B2" t="s">
        <v>74</v>
      </c>
    </row>
    <row r="3" spans="1:18" ht="18">
      <c r="C3" s="10" t="s">
        <v>1</v>
      </c>
      <c r="I3" s="10" t="s">
        <v>31</v>
      </c>
      <c r="M3" t="s">
        <v>32</v>
      </c>
    </row>
    <row r="4" spans="1:18">
      <c r="C4" t="s">
        <v>0</v>
      </c>
      <c r="D4" t="s">
        <v>4</v>
      </c>
    </row>
    <row r="5" spans="1:18">
      <c r="C5" t="s">
        <v>2</v>
      </c>
      <c r="D5" t="s">
        <v>5</v>
      </c>
    </row>
    <row r="6" spans="1:18">
      <c r="C6" t="s">
        <v>3</v>
      </c>
      <c r="D6" t="s">
        <v>23</v>
      </c>
    </row>
    <row r="9" spans="1:18">
      <c r="C9" s="10" t="s">
        <v>22</v>
      </c>
    </row>
    <row r="10" spans="1:18" ht="18">
      <c r="E10" t="s">
        <v>28</v>
      </c>
    </row>
    <row r="11" spans="1:18" ht="18">
      <c r="E11" t="s">
        <v>29</v>
      </c>
    </row>
    <row r="12" spans="1:18" ht="15" customHeight="1">
      <c r="E12" t="s">
        <v>30</v>
      </c>
      <c r="I12" s="10" t="s">
        <v>21</v>
      </c>
      <c r="L12" s="43" t="s">
        <v>33</v>
      </c>
      <c r="M12" s="44"/>
      <c r="N12" s="45"/>
    </row>
    <row r="13" spans="1:18">
      <c r="L13" s="46"/>
      <c r="M13" s="47"/>
      <c r="N13" s="48"/>
    </row>
    <row r="14" spans="1:18">
      <c r="L14" s="49"/>
      <c r="M14" s="50"/>
      <c r="N14" s="51"/>
    </row>
    <row r="16" spans="1:18"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3"/>
    </row>
    <row r="17" spans="2:18">
      <c r="B17" s="4"/>
      <c r="C17" s="12" t="s">
        <v>24</v>
      </c>
      <c r="D17" s="5"/>
      <c r="E17" s="5" t="s">
        <v>26</v>
      </c>
      <c r="F17" s="5"/>
      <c r="G17" s="5"/>
      <c r="H17" s="15"/>
      <c r="I17" s="12" t="s">
        <v>38</v>
      </c>
      <c r="J17" s="5"/>
      <c r="K17" s="5"/>
      <c r="L17" s="5"/>
      <c r="M17" s="5"/>
      <c r="N17" s="5"/>
      <c r="O17" s="5"/>
      <c r="P17" s="5"/>
      <c r="Q17" s="5"/>
      <c r="R17" s="6"/>
    </row>
    <row r="18" spans="2:18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</row>
    <row r="19" spans="2:18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</row>
    <row r="20" spans="2:18">
      <c r="B20" s="4"/>
      <c r="C20" s="12" t="s">
        <v>40</v>
      </c>
      <c r="D20" s="5"/>
      <c r="E20" s="5"/>
      <c r="F20" s="18"/>
      <c r="G20" s="19"/>
      <c r="H20" s="5"/>
      <c r="I20" s="18"/>
      <c r="J20" s="19"/>
      <c r="K20" s="5"/>
      <c r="L20" s="18"/>
      <c r="M20" s="19"/>
      <c r="N20" s="5"/>
      <c r="O20" s="17" t="s">
        <v>39</v>
      </c>
      <c r="P20" s="16"/>
      <c r="Q20" s="5"/>
      <c r="R20" s="6"/>
    </row>
    <row r="21" spans="2:18" ht="15.75" thickBot="1">
      <c r="B21" s="4"/>
      <c r="C21" s="5" t="s">
        <v>27</v>
      </c>
      <c r="D21" s="5" t="s">
        <v>19</v>
      </c>
      <c r="E21" s="5" t="s">
        <v>20</v>
      </c>
      <c r="F21" s="5" t="s">
        <v>8</v>
      </c>
      <c r="G21" s="5" t="s">
        <v>9</v>
      </c>
      <c r="H21" s="5"/>
      <c r="I21" s="13" t="s">
        <v>10</v>
      </c>
      <c r="J21" s="13" t="s">
        <v>11</v>
      </c>
      <c r="K21" s="13" t="s">
        <v>12</v>
      </c>
      <c r="L21" s="13" t="s">
        <v>13</v>
      </c>
      <c r="M21" s="13" t="s">
        <v>14</v>
      </c>
      <c r="N21" s="5"/>
      <c r="O21" s="5" t="s">
        <v>15</v>
      </c>
      <c r="P21" s="5" t="s">
        <v>16</v>
      </c>
      <c r="Q21" s="5"/>
      <c r="R21" s="6"/>
    </row>
    <row r="22" spans="2:18" ht="15.75" thickBot="1">
      <c r="B22" s="4"/>
      <c r="C22" s="5">
        <v>1</v>
      </c>
      <c r="D22" s="5">
        <v>30</v>
      </c>
      <c r="E22" s="5">
        <v>50</v>
      </c>
      <c r="F22" s="5">
        <v>1</v>
      </c>
      <c r="G22" s="5">
        <v>0</v>
      </c>
      <c r="H22" s="5"/>
      <c r="I22" s="21">
        <f>$D$28*D22</f>
        <v>-2.2689228849550713</v>
      </c>
      <c r="J22" s="22">
        <f>E22*$D$28</f>
        <v>-3.7815381415917857</v>
      </c>
      <c r="K22" s="41">
        <f>EXP(I22)+EXP(J22)</f>
        <v>0.12621113301652162</v>
      </c>
      <c r="L22" s="22">
        <f>EXP(I22)/K22</f>
        <v>0.81944846438209851</v>
      </c>
      <c r="M22" s="22">
        <f>EXP(J22)/K22</f>
        <v>0.1805515356179016</v>
      </c>
      <c r="N22" s="5"/>
      <c r="O22" s="23">
        <f>F22*LN(L22)</f>
        <v>-0.19912376943574001</v>
      </c>
      <c r="P22" s="23">
        <f>G22*LN(M22)</f>
        <v>0</v>
      </c>
      <c r="Q22" s="5"/>
      <c r="R22" s="6"/>
    </row>
    <row r="23" spans="2:18" ht="15.75" thickBot="1">
      <c r="B23" s="4"/>
      <c r="C23" s="5">
        <v>2</v>
      </c>
      <c r="D23" s="5">
        <v>20</v>
      </c>
      <c r="E23" s="5">
        <v>10</v>
      </c>
      <c r="F23" s="5">
        <v>1</v>
      </c>
      <c r="G23" s="5">
        <v>0</v>
      </c>
      <c r="H23" s="5"/>
      <c r="I23" s="21">
        <f t="shared" ref="I23:I24" si="0">$D$28*D23</f>
        <v>-1.5126152566367144</v>
      </c>
      <c r="J23" s="22">
        <f t="shared" ref="J23:J24" si="1">E23*$D$28</f>
        <v>-0.75630762831835718</v>
      </c>
      <c r="K23" s="41">
        <f t="shared" ref="K23:K24" si="2">EXP(I23)+EXP(J23)</f>
        <v>0.68972941367893215</v>
      </c>
      <c r="L23" s="22">
        <f>EXP(I23)/K23</f>
        <v>0.31944845632195829</v>
      </c>
      <c r="M23" s="22">
        <f t="shared" ref="M23:M24" si="3">EXP(J23)/K23</f>
        <v>0.68055154367804171</v>
      </c>
      <c r="N23" s="5"/>
      <c r="O23" s="23">
        <f t="shared" ref="O23:O24" si="4">F23*LN(L23)</f>
        <v>-1.1411593442448553</v>
      </c>
      <c r="P23" s="23">
        <f t="shared" ref="P23:P24" si="5">G23*LN(M23)</f>
        <v>0</v>
      </c>
      <c r="Q23" s="5"/>
      <c r="R23" s="6"/>
    </row>
    <row r="24" spans="2:18">
      <c r="B24" s="4"/>
      <c r="C24" s="5">
        <v>3</v>
      </c>
      <c r="D24" s="5">
        <v>40</v>
      </c>
      <c r="E24" s="5">
        <v>30</v>
      </c>
      <c r="F24" s="5">
        <v>0</v>
      </c>
      <c r="G24" s="5">
        <v>1</v>
      </c>
      <c r="H24" s="5"/>
      <c r="I24" s="21">
        <f t="shared" si="0"/>
        <v>-3.0252305132734287</v>
      </c>
      <c r="J24" s="22">
        <f t="shared" si="1"/>
        <v>-2.2689228849550713</v>
      </c>
      <c r="K24" s="41">
        <f t="shared" si="2"/>
        <v>0.15197014847598589</v>
      </c>
      <c r="L24" s="22">
        <f t="shared" ref="L24" si="6">EXP(I24)/K24</f>
        <v>0.31944845632195823</v>
      </c>
      <c r="M24" s="22">
        <f t="shared" si="3"/>
        <v>0.68055154367804183</v>
      </c>
      <c r="N24" s="5"/>
      <c r="O24" s="23">
        <f t="shared" si="4"/>
        <v>0</v>
      </c>
      <c r="P24" s="23">
        <f t="shared" si="5"/>
        <v>-0.38485171592649797</v>
      </c>
      <c r="Q24" s="5"/>
      <c r="R24" s="6"/>
    </row>
    <row r="25" spans="2:18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</row>
    <row r="26" spans="2:18" ht="15" customHeight="1">
      <c r="B26" s="4"/>
      <c r="C26" s="5"/>
      <c r="D26" s="5"/>
      <c r="E26" s="5"/>
      <c r="F26" s="5"/>
      <c r="G26" s="5"/>
      <c r="H26" s="5"/>
      <c r="I26" s="11" t="s">
        <v>41</v>
      </c>
      <c r="J26" s="5"/>
      <c r="K26" s="5"/>
      <c r="L26" s="5"/>
      <c r="M26" s="5"/>
      <c r="N26" s="5"/>
      <c r="O26" s="5"/>
      <c r="P26" s="5"/>
      <c r="Q26" s="5"/>
      <c r="R26" s="6"/>
    </row>
    <row r="27" spans="2:18">
      <c r="B27" s="4"/>
      <c r="C27" s="12" t="s">
        <v>46</v>
      </c>
      <c r="D27" s="5"/>
      <c r="E27" s="5"/>
      <c r="F27" s="12" t="s">
        <v>25</v>
      </c>
      <c r="G27" s="5"/>
      <c r="H27" s="5"/>
      <c r="I27" s="5"/>
      <c r="J27" s="11"/>
      <c r="K27" s="11"/>
      <c r="L27" s="11"/>
      <c r="M27" s="11"/>
      <c r="N27" s="11"/>
      <c r="O27" s="11"/>
      <c r="P27" s="5"/>
      <c r="Q27" s="5"/>
      <c r="R27" s="6"/>
    </row>
    <row r="28" spans="2:18" ht="18">
      <c r="B28" s="4"/>
      <c r="C28" s="5" t="s">
        <v>18</v>
      </c>
      <c r="D28" s="14">
        <v>-7.5630762831835716E-2</v>
      </c>
      <c r="E28" s="5"/>
      <c r="F28" s="5" t="s">
        <v>17</v>
      </c>
      <c r="G28" s="5"/>
      <c r="H28" s="5"/>
      <c r="I28" s="11"/>
      <c r="J28" s="11"/>
      <c r="K28" s="11"/>
      <c r="L28" s="5" t="s">
        <v>34</v>
      </c>
      <c r="M28" s="5" t="s">
        <v>36</v>
      </c>
      <c r="N28" s="11"/>
      <c r="O28" s="11"/>
      <c r="P28" s="5"/>
      <c r="Q28" s="5"/>
      <c r="R28" s="6"/>
    </row>
    <row r="29" spans="2:18" ht="18">
      <c r="B29" s="4"/>
      <c r="C29" s="5"/>
      <c r="D29" s="5"/>
      <c r="E29" s="5"/>
      <c r="F29" s="37">
        <f>SUM(O22:P24)</f>
        <v>-1.7251348296070932</v>
      </c>
      <c r="G29" s="5"/>
      <c r="H29" s="5"/>
      <c r="I29" s="5"/>
      <c r="J29" s="5"/>
      <c r="K29" s="5"/>
      <c r="L29" s="5" t="s">
        <v>35</v>
      </c>
      <c r="M29" s="15" t="s">
        <v>37</v>
      </c>
      <c r="N29" s="5"/>
      <c r="O29" s="5"/>
      <c r="P29" s="5"/>
      <c r="Q29" s="5"/>
      <c r="R29" s="6"/>
    </row>
    <row r="30" spans="2:18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</row>
    <row r="31" spans="2:18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</row>
    <row r="32" spans="2:18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</row>
    <row r="33" spans="2:18">
      <c r="B33" s="4"/>
      <c r="C33" s="12" t="s">
        <v>24</v>
      </c>
      <c r="D33" s="5"/>
      <c r="E33" s="5" t="s">
        <v>42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</row>
    <row r="34" spans="2:18" ht="15" customHeight="1">
      <c r="B34" s="4"/>
      <c r="C34" s="5"/>
      <c r="D34" s="5"/>
      <c r="E34" s="42" t="s">
        <v>43</v>
      </c>
      <c r="F34" s="42"/>
      <c r="G34" s="42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</row>
    <row r="35" spans="2:18">
      <c r="B35" s="4"/>
      <c r="C35" s="5"/>
      <c r="D35" s="5"/>
      <c r="E35" s="42"/>
      <c r="F35" s="42"/>
      <c r="G35" s="42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</row>
    <row r="36" spans="2:18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</row>
    <row r="37" spans="2:18">
      <c r="B37" s="4"/>
      <c r="C37" s="12" t="s">
        <v>45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</row>
    <row r="38" spans="2:18">
      <c r="B38" s="4"/>
      <c r="C38" s="5" t="s">
        <v>27</v>
      </c>
      <c r="D38" s="5" t="s">
        <v>6</v>
      </c>
      <c r="E38" s="5" t="s">
        <v>7</v>
      </c>
      <c r="F38" s="5" t="s">
        <v>8</v>
      </c>
      <c r="G38" s="5" t="s">
        <v>9</v>
      </c>
      <c r="H38" s="5"/>
      <c r="I38" s="5" t="s">
        <v>10</v>
      </c>
      <c r="J38" s="5" t="s">
        <v>11</v>
      </c>
      <c r="K38" s="5" t="s">
        <v>12</v>
      </c>
      <c r="L38" s="5" t="s">
        <v>13</v>
      </c>
      <c r="M38" s="5" t="s">
        <v>14</v>
      </c>
      <c r="N38" s="5"/>
      <c r="O38" s="5" t="s">
        <v>15</v>
      </c>
      <c r="P38" s="5" t="s">
        <v>16</v>
      </c>
      <c r="Q38" s="5"/>
      <c r="R38" s="6"/>
    </row>
    <row r="39" spans="2:18">
      <c r="B39" s="4"/>
      <c r="C39" s="5">
        <v>1</v>
      </c>
      <c r="D39" s="5">
        <v>30</v>
      </c>
      <c r="E39" s="5">
        <v>50</v>
      </c>
      <c r="F39" s="5">
        <v>1</v>
      </c>
      <c r="G39" s="5">
        <v>0</v>
      </c>
      <c r="H39" s="5"/>
      <c r="I39" s="13">
        <f>$D$44+D39*$D$45</f>
        <v>-12.922942377591124</v>
      </c>
      <c r="J39" s="13">
        <f>E39*$D$45</f>
        <v>-32.307478518595019</v>
      </c>
      <c r="K39" s="20">
        <f>SUM(EXP(I39)+EXP(J39))</f>
        <v>2.4413915501675618E-6</v>
      </c>
      <c r="L39" s="13">
        <f>EXP(I39)/K39</f>
        <v>0.99999999618580482</v>
      </c>
      <c r="M39" s="13">
        <f>EXP(J39)/K39</f>
        <v>3.8141952243958885E-9</v>
      </c>
      <c r="N39" s="5"/>
      <c r="O39" s="38">
        <f>F39*LN(L39)</f>
        <v>-3.8141951891910999E-9</v>
      </c>
      <c r="P39" s="38">
        <f>G39*LN(M39)</f>
        <v>0</v>
      </c>
      <c r="Q39" s="5"/>
      <c r="R39" s="6"/>
    </row>
    <row r="40" spans="2:18">
      <c r="B40" s="4"/>
      <c r="C40" s="5">
        <v>2</v>
      </c>
      <c r="D40" s="5">
        <v>20</v>
      </c>
      <c r="E40" s="5">
        <v>10</v>
      </c>
      <c r="F40" s="5">
        <v>1</v>
      </c>
      <c r="G40" s="5">
        <v>0</v>
      </c>
      <c r="H40" s="5"/>
      <c r="I40" s="13">
        <f>$D$44+D40*$D$45</f>
        <v>-6.4614466738721195</v>
      </c>
      <c r="J40" s="13">
        <f>E40*$D$45</f>
        <v>-6.4614957037190033</v>
      </c>
      <c r="K40" s="20">
        <f t="shared" ref="K40:K41" si="7">SUM(EXP(I40)+EXP(J40))</f>
        <v>3.1249905870724482E-3</v>
      </c>
      <c r="L40" s="13">
        <f t="shared" ref="L40:L41" si="8">EXP(I40)/K40</f>
        <v>0.50001225746171851</v>
      </c>
      <c r="M40" s="13">
        <f t="shared" ref="M40:M41" si="9">EXP(J40)/K40</f>
        <v>0.49998774253828149</v>
      </c>
      <c r="N40" s="5"/>
      <c r="O40" s="38">
        <f t="shared" ref="O40:P41" si="10">F40*LN(L40)</f>
        <v>-0.69312266593699412</v>
      </c>
      <c r="P40" s="38">
        <f t="shared" si="10"/>
        <v>0</v>
      </c>
      <c r="Q40" s="5"/>
      <c r="R40" s="6"/>
    </row>
    <row r="41" spans="2:18">
      <c r="B41" s="4"/>
      <c r="C41" s="5">
        <v>3</v>
      </c>
      <c r="D41" s="5">
        <v>40</v>
      </c>
      <c r="E41" s="5">
        <v>30</v>
      </c>
      <c r="F41" s="5">
        <v>0</v>
      </c>
      <c r="G41" s="5">
        <v>1</v>
      </c>
      <c r="H41" s="5"/>
      <c r="I41" s="13">
        <f>$D$44+D41*$D$45</f>
        <v>-19.384438081310126</v>
      </c>
      <c r="J41" s="13">
        <f>E41*$D$45</f>
        <v>-19.384487111157011</v>
      </c>
      <c r="K41" s="20">
        <f t="shared" si="7"/>
        <v>7.6289515290368894E-9</v>
      </c>
      <c r="L41" s="13">
        <f t="shared" si="8"/>
        <v>0.50001225746171873</v>
      </c>
      <c r="M41" s="13">
        <f t="shared" si="9"/>
        <v>0.49998774253828127</v>
      </c>
      <c r="N41" s="5"/>
      <c r="O41" s="38">
        <f t="shared" si="10"/>
        <v>0</v>
      </c>
      <c r="P41" s="38">
        <f t="shared" si="10"/>
        <v>-0.69317169578387838</v>
      </c>
      <c r="Q41" s="5"/>
      <c r="R41" s="6"/>
    </row>
    <row r="42" spans="2:18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</row>
    <row r="43" spans="2:18">
      <c r="B43" s="4"/>
      <c r="C43" s="12" t="s">
        <v>46</v>
      </c>
      <c r="D43" s="5"/>
      <c r="E43" s="5"/>
      <c r="F43" s="12" t="s">
        <v>25</v>
      </c>
      <c r="G43" s="5"/>
      <c r="H43" s="5"/>
      <c r="I43" s="5" t="s">
        <v>44</v>
      </c>
      <c r="J43" s="5"/>
      <c r="K43" s="5"/>
      <c r="L43" s="5"/>
      <c r="M43" s="5"/>
      <c r="N43" s="5"/>
      <c r="O43" s="5"/>
      <c r="P43" s="5"/>
      <c r="Q43" s="5"/>
      <c r="R43" s="6"/>
    </row>
    <row r="44" spans="2:18">
      <c r="B44" s="4"/>
      <c r="C44" s="13" t="s">
        <v>47</v>
      </c>
      <c r="D44" s="24">
        <v>6.4615447335658871</v>
      </c>
      <c r="E44" s="5"/>
      <c r="F44" s="5" t="s">
        <v>17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6"/>
    </row>
    <row r="45" spans="2:18">
      <c r="B45" s="4"/>
      <c r="C45" s="13" t="s">
        <v>18</v>
      </c>
      <c r="D45" s="24">
        <v>-0.64614957037190035</v>
      </c>
      <c r="E45" s="5"/>
      <c r="F45" s="25">
        <f>SUM(O39:P41)</f>
        <v>-1.3862943655350677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</row>
    <row r="46" spans="2:18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6"/>
    </row>
    <row r="47" spans="2:18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</sheetData>
  <mergeCells count="2">
    <mergeCell ref="E34:G35"/>
    <mergeCell ref="L12:N14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32"/>
  <sheetViews>
    <sheetView topLeftCell="E1" zoomScale="130" zoomScaleNormal="130" workbookViewId="0">
      <selection activeCell="J13" sqref="J13"/>
    </sheetView>
  </sheetViews>
  <sheetFormatPr defaultRowHeight="15"/>
  <cols>
    <col min="4" max="4" width="16.42578125" bestFit="1" customWidth="1"/>
    <col min="5" max="5" width="15" bestFit="1" customWidth="1"/>
    <col min="6" max="6" width="20.28515625" bestFit="1" customWidth="1"/>
    <col min="7" max="7" width="20.28515625" customWidth="1"/>
    <col min="10" max="10" width="11.85546875" bestFit="1" customWidth="1"/>
    <col min="11" max="11" width="10.42578125" bestFit="1" customWidth="1"/>
    <col min="12" max="12" width="12.7109375" customWidth="1"/>
  </cols>
  <sheetData>
    <row r="3" spans="3:15">
      <c r="C3" t="s">
        <v>61</v>
      </c>
      <c r="D3" t="s">
        <v>62</v>
      </c>
      <c r="E3" t="s">
        <v>63</v>
      </c>
      <c r="F3" t="s">
        <v>64</v>
      </c>
      <c r="G3" t="s">
        <v>68</v>
      </c>
      <c r="H3" s="13" t="s">
        <v>10</v>
      </c>
      <c r="I3" s="13" t="s">
        <v>66</v>
      </c>
      <c r="J3" s="13" t="s">
        <v>12</v>
      </c>
      <c r="K3" s="13" t="s">
        <v>13</v>
      </c>
      <c r="L3" s="13" t="s">
        <v>65</v>
      </c>
      <c r="M3" s="5"/>
      <c r="N3" s="5" t="s">
        <v>15</v>
      </c>
      <c r="O3" s="5" t="s">
        <v>16</v>
      </c>
    </row>
    <row r="4" spans="3:15">
      <c r="C4">
        <v>1</v>
      </c>
      <c r="D4">
        <v>1.9159999999999999</v>
      </c>
      <c r="E4">
        <v>1.2829999999999999</v>
      </c>
      <c r="F4">
        <v>1</v>
      </c>
      <c r="G4">
        <f>1-F4</f>
        <v>0</v>
      </c>
      <c r="H4">
        <f>$E$31+($E$32*E4)</f>
        <v>1.9260495469352517</v>
      </c>
      <c r="I4">
        <f>E32*D4</f>
        <v>-3.9407837552563159</v>
      </c>
      <c r="J4">
        <f>H4+I4</f>
        <v>-2.0147342083210642</v>
      </c>
      <c r="K4">
        <f>EXP(H4)/(EXP(H4)+EXP(I4))</f>
        <v>0.99717616990780256</v>
      </c>
      <c r="L4">
        <f>EXP(I4)/(EXP(H4)+EXP(I4))</f>
        <v>2.8238300921973941E-3</v>
      </c>
      <c r="N4">
        <f>F4*LN(K4)</f>
        <v>-2.8278246220802853E-3</v>
      </c>
      <c r="O4">
        <f>G4*LN(L4)</f>
        <v>0</v>
      </c>
    </row>
    <row r="5" spans="3:15">
      <c r="C5">
        <v>2</v>
      </c>
      <c r="D5">
        <v>1.833</v>
      </c>
      <c r="E5">
        <v>1.4159999999999999</v>
      </c>
      <c r="F5">
        <v>1</v>
      </c>
      <c r="G5">
        <f t="shared" ref="G5:G28" si="0">1-F5</f>
        <v>0</v>
      </c>
      <c r="H5">
        <f t="shared" ref="H5:H28" si="1">$E$31+($E$32*E5)</f>
        <v>1.6524982737363527</v>
      </c>
      <c r="I5">
        <f t="shared" ref="I5:I28" si="2">E33*D5</f>
        <v>0</v>
      </c>
      <c r="J5">
        <f t="shared" ref="J5:J28" si="3">H5+I5</f>
        <v>1.6524982737363527</v>
      </c>
      <c r="K5">
        <f t="shared" ref="K5:K28" si="4">EXP(H5)/(EXP(H5)+EXP(I5))</f>
        <v>0.83922841345242705</v>
      </c>
      <c r="L5">
        <f t="shared" ref="L5:L28" si="5">EXP(I5)/(EXP(H5)+EXP(I5))</f>
        <v>0.16077158654757295</v>
      </c>
      <c r="N5">
        <f t="shared" ref="N5:N28" si="6">F5*LN(K5)</f>
        <v>-0.17527236468909915</v>
      </c>
      <c r="O5">
        <f t="shared" ref="O5:O28" si="7">G5*LN(L5)</f>
        <v>0</v>
      </c>
    </row>
    <row r="6" spans="3:15">
      <c r="C6">
        <v>3</v>
      </c>
      <c r="D6">
        <v>2.0840000000000001</v>
      </c>
      <c r="E6">
        <v>1.417</v>
      </c>
      <c r="F6">
        <v>1</v>
      </c>
      <c r="G6">
        <f t="shared" si="0"/>
        <v>0</v>
      </c>
      <c r="H6">
        <f t="shared" si="1"/>
        <v>1.6504414972461356</v>
      </c>
      <c r="I6">
        <f t="shared" si="2"/>
        <v>0</v>
      </c>
      <c r="J6">
        <f t="shared" si="3"/>
        <v>1.6504414972461356</v>
      </c>
      <c r="K6">
        <f t="shared" si="4"/>
        <v>0.83895071110975183</v>
      </c>
      <c r="L6">
        <f t="shared" si="5"/>
        <v>0.16104928889024817</v>
      </c>
      <c r="N6">
        <f t="shared" si="6"/>
        <v>-0.17560332142803781</v>
      </c>
      <c r="O6">
        <f t="shared" si="7"/>
        <v>0</v>
      </c>
    </row>
    <row r="7" spans="3:15">
      <c r="C7">
        <v>4</v>
      </c>
      <c r="D7">
        <v>2.25</v>
      </c>
      <c r="E7">
        <v>1.5329999999999999</v>
      </c>
      <c r="F7">
        <v>1</v>
      </c>
      <c r="G7">
        <f t="shared" si="0"/>
        <v>0</v>
      </c>
      <c r="H7">
        <f t="shared" si="1"/>
        <v>1.4118554243809309</v>
      </c>
      <c r="I7">
        <f t="shared" si="2"/>
        <v>0</v>
      </c>
      <c r="J7">
        <f t="shared" si="3"/>
        <v>1.4118554243809309</v>
      </c>
      <c r="K7">
        <f t="shared" si="4"/>
        <v>0.80405842783442993</v>
      </c>
      <c r="L7">
        <f t="shared" si="5"/>
        <v>0.19594157216557012</v>
      </c>
      <c r="N7">
        <f t="shared" si="6"/>
        <v>-0.21808334100775342</v>
      </c>
      <c r="O7">
        <f t="shared" si="7"/>
        <v>0</v>
      </c>
    </row>
    <row r="8" spans="3:15">
      <c r="C8">
        <v>5</v>
      </c>
      <c r="D8">
        <v>2.0830000000000002</v>
      </c>
      <c r="E8">
        <v>1.5169999999999999</v>
      </c>
      <c r="F8">
        <v>1</v>
      </c>
      <c r="G8">
        <f t="shared" si="0"/>
        <v>0</v>
      </c>
      <c r="H8">
        <f t="shared" si="1"/>
        <v>1.4447638482244072</v>
      </c>
      <c r="I8">
        <f t="shared" si="2"/>
        <v>0</v>
      </c>
      <c r="J8">
        <f t="shared" si="3"/>
        <v>1.4447638482244072</v>
      </c>
      <c r="K8">
        <f t="shared" si="4"/>
        <v>0.80919127681007463</v>
      </c>
      <c r="L8">
        <f t="shared" si="5"/>
        <v>0.19080872318992539</v>
      </c>
      <c r="N8">
        <f t="shared" si="6"/>
        <v>-0.21171995376386027</v>
      </c>
      <c r="O8">
        <f t="shared" si="7"/>
        <v>0</v>
      </c>
    </row>
    <row r="9" spans="3:15">
      <c r="C9">
        <v>6</v>
      </c>
      <c r="D9">
        <v>1.583</v>
      </c>
      <c r="E9">
        <v>1.583</v>
      </c>
      <c r="F9">
        <v>0</v>
      </c>
      <c r="G9">
        <f t="shared" si="0"/>
        <v>1</v>
      </c>
      <c r="H9">
        <f t="shared" si="1"/>
        <v>1.3090165998700662</v>
      </c>
      <c r="I9">
        <f t="shared" si="2"/>
        <v>0</v>
      </c>
      <c r="J9">
        <f t="shared" si="3"/>
        <v>1.3090165998700662</v>
      </c>
      <c r="K9">
        <f t="shared" si="4"/>
        <v>0.78734855092397782</v>
      </c>
      <c r="L9">
        <f t="shared" si="5"/>
        <v>0.21265144907602213</v>
      </c>
      <c r="N9">
        <f t="shared" si="6"/>
        <v>0</v>
      </c>
      <c r="O9">
        <f t="shared" si="7"/>
        <v>-1.5481008429345759</v>
      </c>
    </row>
    <row r="10" spans="3:15">
      <c r="C10">
        <v>7</v>
      </c>
      <c r="D10">
        <v>1.25</v>
      </c>
      <c r="E10">
        <v>1.5169999999999999</v>
      </c>
      <c r="F10">
        <v>1</v>
      </c>
      <c r="G10">
        <f t="shared" si="0"/>
        <v>0</v>
      </c>
      <c r="H10">
        <f t="shared" si="1"/>
        <v>1.4447638482244072</v>
      </c>
      <c r="I10">
        <f t="shared" si="2"/>
        <v>0</v>
      </c>
      <c r="J10">
        <f t="shared" si="3"/>
        <v>1.4447638482244072</v>
      </c>
      <c r="K10">
        <f t="shared" si="4"/>
        <v>0.80919127681007463</v>
      </c>
      <c r="L10">
        <f t="shared" si="5"/>
        <v>0.19080872318992539</v>
      </c>
      <c r="N10">
        <f t="shared" si="6"/>
        <v>-0.21171995376386027</v>
      </c>
      <c r="O10">
        <f t="shared" si="7"/>
        <v>0</v>
      </c>
    </row>
    <row r="11" spans="3:15">
      <c r="C11">
        <v>8</v>
      </c>
      <c r="D11">
        <v>1.917</v>
      </c>
      <c r="E11">
        <v>2.0840000000000001</v>
      </c>
      <c r="F11">
        <v>1</v>
      </c>
      <c r="G11">
        <f t="shared" si="0"/>
        <v>0</v>
      </c>
      <c r="H11">
        <f t="shared" si="1"/>
        <v>0.27857157827120727</v>
      </c>
      <c r="I11">
        <f t="shared" si="2"/>
        <v>0</v>
      </c>
      <c r="J11">
        <f t="shared" si="3"/>
        <v>0.27857157827120727</v>
      </c>
      <c r="K11">
        <f t="shared" si="4"/>
        <v>0.5691959925890302</v>
      </c>
      <c r="L11">
        <f t="shared" si="5"/>
        <v>0.43080400741096991</v>
      </c>
      <c r="N11">
        <f t="shared" si="6"/>
        <v>-0.56353045321808559</v>
      </c>
      <c r="O11">
        <f t="shared" si="7"/>
        <v>0</v>
      </c>
    </row>
    <row r="12" spans="3:15">
      <c r="C12">
        <v>9</v>
      </c>
      <c r="D12">
        <v>2.4159999999999999</v>
      </c>
      <c r="E12">
        <v>1.2829999999999999</v>
      </c>
      <c r="F12">
        <v>0</v>
      </c>
      <c r="G12">
        <f t="shared" si="0"/>
        <v>1</v>
      </c>
      <c r="H12">
        <f t="shared" si="1"/>
        <v>1.9260495469352517</v>
      </c>
      <c r="I12">
        <f t="shared" si="2"/>
        <v>0</v>
      </c>
      <c r="J12">
        <f t="shared" si="3"/>
        <v>1.9260495469352517</v>
      </c>
      <c r="K12">
        <f t="shared" si="4"/>
        <v>0.87281151937504242</v>
      </c>
      <c r="L12">
        <f t="shared" si="5"/>
        <v>0.12718848062495758</v>
      </c>
      <c r="N12">
        <f t="shared" si="6"/>
        <v>0</v>
      </c>
      <c r="O12">
        <f t="shared" si="7"/>
        <v>-2.0620851933015687</v>
      </c>
    </row>
    <row r="13" spans="3:15">
      <c r="C13">
        <v>10</v>
      </c>
      <c r="D13">
        <v>1.75</v>
      </c>
      <c r="E13">
        <v>1.583</v>
      </c>
      <c r="F13">
        <v>1</v>
      </c>
      <c r="G13">
        <f t="shared" si="0"/>
        <v>0</v>
      </c>
      <c r="H13">
        <f t="shared" si="1"/>
        <v>1.3090165998700662</v>
      </c>
      <c r="I13">
        <f t="shared" si="2"/>
        <v>0</v>
      </c>
      <c r="J13">
        <f t="shared" si="3"/>
        <v>1.3090165998700662</v>
      </c>
      <c r="K13">
        <f t="shared" si="4"/>
        <v>0.78734855092397782</v>
      </c>
      <c r="L13">
        <f t="shared" si="5"/>
        <v>0.21265144907602213</v>
      </c>
      <c r="N13">
        <f t="shared" si="6"/>
        <v>-0.23908424306450965</v>
      </c>
      <c r="O13">
        <f t="shared" si="7"/>
        <v>0</v>
      </c>
    </row>
    <row r="14" spans="3:15">
      <c r="C14">
        <v>11</v>
      </c>
      <c r="D14">
        <v>1.883</v>
      </c>
      <c r="E14">
        <v>1.667</v>
      </c>
      <c r="F14">
        <v>1</v>
      </c>
      <c r="G14">
        <f t="shared" si="0"/>
        <v>0</v>
      </c>
      <c r="H14">
        <f t="shared" si="1"/>
        <v>1.1362473746918145</v>
      </c>
      <c r="I14">
        <f t="shared" si="2"/>
        <v>0</v>
      </c>
      <c r="J14">
        <f t="shared" si="3"/>
        <v>1.1362473746918145</v>
      </c>
      <c r="K14">
        <f t="shared" si="4"/>
        <v>0.75698998641271242</v>
      </c>
      <c r="L14">
        <f t="shared" si="5"/>
        <v>0.24301001358728755</v>
      </c>
      <c r="N14">
        <f t="shared" si="6"/>
        <v>-0.27840525362066976</v>
      </c>
      <c r="O14">
        <f t="shared" si="7"/>
        <v>0</v>
      </c>
    </row>
    <row r="15" spans="3:15">
      <c r="C15">
        <v>12</v>
      </c>
      <c r="D15">
        <v>2.4159999999999999</v>
      </c>
      <c r="E15">
        <v>1.583</v>
      </c>
      <c r="F15">
        <v>1</v>
      </c>
      <c r="G15">
        <f t="shared" si="0"/>
        <v>0</v>
      </c>
      <c r="H15">
        <f t="shared" si="1"/>
        <v>1.3090165998700662</v>
      </c>
      <c r="I15">
        <f t="shared" si="2"/>
        <v>0</v>
      </c>
      <c r="J15">
        <f t="shared" si="3"/>
        <v>1.3090165998700662</v>
      </c>
      <c r="K15">
        <f t="shared" si="4"/>
        <v>0.78734855092397782</v>
      </c>
      <c r="L15">
        <f t="shared" si="5"/>
        <v>0.21265144907602213</v>
      </c>
      <c r="N15">
        <f t="shared" si="6"/>
        <v>-0.23908424306450965</v>
      </c>
      <c r="O15">
        <f t="shared" si="7"/>
        <v>0</v>
      </c>
    </row>
    <row r="16" spans="3:15">
      <c r="C16">
        <v>13</v>
      </c>
      <c r="D16">
        <v>1.7170000000000001</v>
      </c>
      <c r="E16">
        <v>1.583</v>
      </c>
      <c r="F16">
        <v>0</v>
      </c>
      <c r="G16">
        <f t="shared" si="0"/>
        <v>1</v>
      </c>
      <c r="H16">
        <f t="shared" si="1"/>
        <v>1.3090165998700662</v>
      </c>
      <c r="I16">
        <f t="shared" si="2"/>
        <v>0</v>
      </c>
      <c r="J16">
        <f t="shared" si="3"/>
        <v>1.3090165998700662</v>
      </c>
      <c r="K16">
        <f t="shared" si="4"/>
        <v>0.78734855092397782</v>
      </c>
      <c r="L16">
        <f t="shared" si="5"/>
        <v>0.21265144907602213</v>
      </c>
      <c r="N16">
        <f t="shared" si="6"/>
        <v>0</v>
      </c>
      <c r="O16">
        <f t="shared" si="7"/>
        <v>-1.5481008429345759</v>
      </c>
    </row>
    <row r="17" spans="3:15">
      <c r="C17">
        <v>14</v>
      </c>
      <c r="D17">
        <v>2.75</v>
      </c>
      <c r="E17">
        <v>2.0830000000000002</v>
      </c>
      <c r="F17">
        <v>1</v>
      </c>
      <c r="G17">
        <f t="shared" si="0"/>
        <v>0</v>
      </c>
      <c r="H17">
        <f t="shared" si="1"/>
        <v>0.28062835476142389</v>
      </c>
      <c r="I17">
        <f t="shared" si="2"/>
        <v>0</v>
      </c>
      <c r="J17">
        <f t="shared" si="3"/>
        <v>0.28062835476142389</v>
      </c>
      <c r="K17">
        <f t="shared" si="4"/>
        <v>0.56970026674370366</v>
      </c>
      <c r="L17">
        <f t="shared" si="5"/>
        <v>0.43029973325629634</v>
      </c>
      <c r="N17">
        <f t="shared" si="6"/>
        <v>-0.56264490427805636</v>
      </c>
      <c r="O17">
        <f t="shared" si="7"/>
        <v>0</v>
      </c>
    </row>
    <row r="18" spans="3:15">
      <c r="C18">
        <v>15</v>
      </c>
      <c r="D18">
        <v>1.8660000000000001</v>
      </c>
      <c r="E18">
        <v>1.583</v>
      </c>
      <c r="F18">
        <v>1</v>
      </c>
      <c r="G18">
        <f t="shared" si="0"/>
        <v>0</v>
      </c>
      <c r="H18">
        <f t="shared" si="1"/>
        <v>1.3090165998700662</v>
      </c>
      <c r="I18">
        <f t="shared" si="2"/>
        <v>0</v>
      </c>
      <c r="J18">
        <f t="shared" si="3"/>
        <v>1.3090165998700662</v>
      </c>
      <c r="K18">
        <f t="shared" si="4"/>
        <v>0.78734855092397782</v>
      </c>
      <c r="L18">
        <f t="shared" si="5"/>
        <v>0.21265144907602213</v>
      </c>
      <c r="N18">
        <f t="shared" si="6"/>
        <v>-0.23908424306450965</v>
      </c>
      <c r="O18">
        <f t="shared" si="7"/>
        <v>0</v>
      </c>
    </row>
    <row r="19" spans="3:15">
      <c r="C19">
        <v>16</v>
      </c>
      <c r="D19">
        <v>1.8340000000000001</v>
      </c>
      <c r="E19">
        <v>2.5830000000000002</v>
      </c>
      <c r="F19">
        <v>0</v>
      </c>
      <c r="G19">
        <f t="shared" si="0"/>
        <v>1</v>
      </c>
      <c r="H19">
        <f t="shared" si="1"/>
        <v>-0.74775989034721757</v>
      </c>
      <c r="I19">
        <f t="shared" si="2"/>
        <v>0</v>
      </c>
      <c r="J19">
        <f t="shared" si="3"/>
        <v>-0.74775989034721757</v>
      </c>
      <c r="K19">
        <f t="shared" si="4"/>
        <v>0.32130960529484531</v>
      </c>
      <c r="L19">
        <f t="shared" si="5"/>
        <v>0.67869039470515469</v>
      </c>
      <c r="N19">
        <f t="shared" si="6"/>
        <v>0</v>
      </c>
      <c r="O19">
        <f t="shared" si="7"/>
        <v>-0.38759022786239838</v>
      </c>
    </row>
    <row r="20" spans="3:15">
      <c r="C20">
        <v>17</v>
      </c>
      <c r="D20">
        <v>2.5</v>
      </c>
      <c r="E20">
        <v>1.5169999999999999</v>
      </c>
      <c r="F20">
        <v>1</v>
      </c>
      <c r="G20">
        <f t="shared" si="0"/>
        <v>0</v>
      </c>
      <c r="H20">
        <f t="shared" si="1"/>
        <v>1.4447638482244072</v>
      </c>
      <c r="I20">
        <f t="shared" si="2"/>
        <v>0</v>
      </c>
      <c r="J20">
        <f t="shared" si="3"/>
        <v>1.4447638482244072</v>
      </c>
      <c r="K20">
        <f t="shared" si="4"/>
        <v>0.80919127681007463</v>
      </c>
      <c r="L20">
        <f t="shared" si="5"/>
        <v>0.19080872318992539</v>
      </c>
      <c r="N20">
        <f t="shared" si="6"/>
        <v>-0.21171995376386027</v>
      </c>
      <c r="O20">
        <f t="shared" si="7"/>
        <v>0</v>
      </c>
    </row>
    <row r="21" spans="3:15">
      <c r="C21">
        <v>18</v>
      </c>
      <c r="D21">
        <v>2.1669999999999998</v>
      </c>
      <c r="E21">
        <v>1.583</v>
      </c>
      <c r="F21">
        <v>1</v>
      </c>
      <c r="G21">
        <f t="shared" si="0"/>
        <v>0</v>
      </c>
      <c r="H21">
        <f t="shared" si="1"/>
        <v>1.3090165998700662</v>
      </c>
      <c r="I21">
        <f t="shared" si="2"/>
        <v>0</v>
      </c>
      <c r="J21">
        <f t="shared" si="3"/>
        <v>1.3090165998700662</v>
      </c>
      <c r="K21">
        <f t="shared" si="4"/>
        <v>0.78734855092397782</v>
      </c>
      <c r="L21">
        <f t="shared" si="5"/>
        <v>0.21265144907602213</v>
      </c>
      <c r="N21">
        <f t="shared" si="6"/>
        <v>-0.23908424306450965</v>
      </c>
      <c r="O21">
        <f t="shared" si="7"/>
        <v>0</v>
      </c>
    </row>
    <row r="22" spans="3:15">
      <c r="C22">
        <v>19</v>
      </c>
      <c r="D22">
        <v>1.5</v>
      </c>
      <c r="E22">
        <v>2.3330000000000002</v>
      </c>
      <c r="F22">
        <v>0</v>
      </c>
      <c r="G22">
        <f t="shared" si="0"/>
        <v>1</v>
      </c>
      <c r="H22">
        <f t="shared" si="1"/>
        <v>-0.23356576779289728</v>
      </c>
      <c r="I22">
        <f t="shared" si="2"/>
        <v>0</v>
      </c>
      <c r="J22">
        <f t="shared" si="3"/>
        <v>-0.23356576779289728</v>
      </c>
      <c r="K22">
        <f t="shared" si="4"/>
        <v>0.44187257008603142</v>
      </c>
      <c r="L22">
        <f t="shared" si="5"/>
        <v>0.55812742991396846</v>
      </c>
      <c r="N22">
        <f t="shared" si="6"/>
        <v>0</v>
      </c>
      <c r="O22">
        <f t="shared" si="7"/>
        <v>-0.58316797365161288</v>
      </c>
    </row>
    <row r="23" spans="3:15">
      <c r="C23">
        <v>20</v>
      </c>
      <c r="D23">
        <v>2.25</v>
      </c>
      <c r="E23">
        <v>1.4339999999999999</v>
      </c>
      <c r="F23">
        <v>1</v>
      </c>
      <c r="G23">
        <f t="shared" si="0"/>
        <v>0</v>
      </c>
      <c r="H23">
        <f t="shared" si="1"/>
        <v>1.6154762969124419</v>
      </c>
      <c r="I23">
        <f t="shared" si="2"/>
        <v>0</v>
      </c>
      <c r="J23">
        <f t="shared" si="3"/>
        <v>1.6154762969124419</v>
      </c>
      <c r="K23">
        <f t="shared" si="4"/>
        <v>0.83417031063746672</v>
      </c>
      <c r="L23">
        <f t="shared" si="5"/>
        <v>0.16582968936253331</v>
      </c>
      <c r="N23">
        <f t="shared" si="6"/>
        <v>-0.18131768807384901</v>
      </c>
      <c r="O23">
        <f t="shared" si="7"/>
        <v>0</v>
      </c>
    </row>
    <row r="24" spans="3:15">
      <c r="C24">
        <v>21</v>
      </c>
      <c r="D24">
        <v>2.25</v>
      </c>
      <c r="E24">
        <v>1.5329999999999999</v>
      </c>
      <c r="F24">
        <v>1</v>
      </c>
      <c r="G24">
        <f t="shared" si="0"/>
        <v>0</v>
      </c>
      <c r="H24">
        <f t="shared" si="1"/>
        <v>1.4118554243809309</v>
      </c>
      <c r="I24">
        <f t="shared" si="2"/>
        <v>0</v>
      </c>
      <c r="J24">
        <f t="shared" si="3"/>
        <v>1.4118554243809309</v>
      </c>
      <c r="K24">
        <f t="shared" si="4"/>
        <v>0.80405842783442993</v>
      </c>
      <c r="L24">
        <f t="shared" si="5"/>
        <v>0.19594157216557012</v>
      </c>
      <c r="N24">
        <f t="shared" si="6"/>
        <v>-0.21808334100775342</v>
      </c>
      <c r="O24">
        <f t="shared" si="7"/>
        <v>0</v>
      </c>
    </row>
    <row r="25" spans="3:15">
      <c r="C25">
        <v>22</v>
      </c>
      <c r="D25">
        <v>2.3330000000000002</v>
      </c>
      <c r="E25">
        <v>1.55</v>
      </c>
      <c r="F25">
        <v>1</v>
      </c>
      <c r="G25">
        <f t="shared" si="0"/>
        <v>0</v>
      </c>
      <c r="H25">
        <f t="shared" si="1"/>
        <v>1.3768902240472367</v>
      </c>
      <c r="I25">
        <f t="shared" si="2"/>
        <v>0</v>
      </c>
      <c r="J25">
        <f t="shared" si="3"/>
        <v>1.3768902240472367</v>
      </c>
      <c r="K25">
        <f t="shared" si="4"/>
        <v>0.79849109219598635</v>
      </c>
      <c r="L25">
        <f t="shared" si="5"/>
        <v>0.20150890780401354</v>
      </c>
      <c r="N25">
        <f t="shared" si="6"/>
        <v>-0.22503146706119678</v>
      </c>
      <c r="O25">
        <f t="shared" si="7"/>
        <v>0</v>
      </c>
    </row>
    <row r="26" spans="3:15">
      <c r="C26">
        <v>23</v>
      </c>
      <c r="D26">
        <v>2.75</v>
      </c>
      <c r="E26">
        <v>2.5830000000000002</v>
      </c>
      <c r="F26">
        <v>1</v>
      </c>
      <c r="G26">
        <f t="shared" si="0"/>
        <v>0</v>
      </c>
      <c r="H26">
        <f t="shared" si="1"/>
        <v>-0.74775989034721757</v>
      </c>
      <c r="I26">
        <f t="shared" si="2"/>
        <v>0</v>
      </c>
      <c r="J26">
        <f t="shared" si="3"/>
        <v>-0.74775989034721757</v>
      </c>
      <c r="K26">
        <f t="shared" si="4"/>
        <v>0.32130960529484531</v>
      </c>
      <c r="L26">
        <f t="shared" si="5"/>
        <v>0.67869039470515469</v>
      </c>
      <c r="N26">
        <f t="shared" si="6"/>
        <v>-1.135350118209616</v>
      </c>
      <c r="O26">
        <f t="shared" si="7"/>
        <v>0</v>
      </c>
    </row>
    <row r="27" spans="3:15">
      <c r="C27">
        <v>24</v>
      </c>
      <c r="D27">
        <v>2.117</v>
      </c>
      <c r="E27">
        <v>2.25</v>
      </c>
      <c r="F27">
        <v>0</v>
      </c>
      <c r="G27">
        <f t="shared" si="0"/>
        <v>1</v>
      </c>
      <c r="H27">
        <f t="shared" si="1"/>
        <v>-6.2853319104862138E-2</v>
      </c>
      <c r="I27">
        <f t="shared" si="2"/>
        <v>0</v>
      </c>
      <c r="J27">
        <f t="shared" si="3"/>
        <v>-6.2853319104862138E-2</v>
      </c>
      <c r="K27">
        <f t="shared" si="4"/>
        <v>0.48429184119210367</v>
      </c>
      <c r="L27">
        <f t="shared" si="5"/>
        <v>0.51570815880789633</v>
      </c>
      <c r="N27">
        <f t="shared" si="6"/>
        <v>0</v>
      </c>
      <c r="O27">
        <f t="shared" si="7"/>
        <v>-0.6622142572089984</v>
      </c>
    </row>
    <row r="28" spans="3:15">
      <c r="C28">
        <v>25</v>
      </c>
      <c r="D28">
        <v>2.5</v>
      </c>
      <c r="E28">
        <v>2.0329999999999999</v>
      </c>
      <c r="F28">
        <v>0</v>
      </c>
      <c r="G28">
        <f t="shared" si="0"/>
        <v>1</v>
      </c>
      <c r="H28">
        <f t="shared" si="1"/>
        <v>0.38346717927228902</v>
      </c>
      <c r="I28">
        <f t="shared" si="2"/>
        <v>0</v>
      </c>
      <c r="J28">
        <f t="shared" si="3"/>
        <v>0.38346717927228902</v>
      </c>
      <c r="K28">
        <f t="shared" si="4"/>
        <v>0.59470907149139274</v>
      </c>
      <c r="L28">
        <f t="shared" si="5"/>
        <v>0.40529092850860737</v>
      </c>
      <c r="N28">
        <f t="shared" si="6"/>
        <v>0</v>
      </c>
      <c r="O28">
        <f t="shared" si="7"/>
        <v>-0.90315012776315662</v>
      </c>
    </row>
    <row r="30" spans="3:15">
      <c r="D30" t="s">
        <v>69</v>
      </c>
      <c r="E30" s="39">
        <f>SUM(N4:O28)</f>
        <v>-13.022056376422698</v>
      </c>
    </row>
    <row r="31" spans="3:15">
      <c r="D31" t="s">
        <v>67</v>
      </c>
      <c r="E31" s="40">
        <v>4.5648937838840267</v>
      </c>
    </row>
    <row r="32" spans="3:15">
      <c r="D32" t="s">
        <v>18</v>
      </c>
      <c r="E32" s="40">
        <v>-2.0567764902172838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Ex-1&amp;2</vt:lpstr>
      <vt:lpstr>Example_binary choice</vt:lpstr>
      <vt:lpstr>Example_5</vt:lpstr>
      <vt:lpstr>WBMAX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Sabya Mishra</dc:creator>
  <cp:lastModifiedBy>Sabyasachee Mishra (smishra3)</cp:lastModifiedBy>
  <dcterms:created xsi:type="dcterms:W3CDTF">2011-01-17T17:50:50Z</dcterms:created>
  <dcterms:modified xsi:type="dcterms:W3CDTF">2020-04-24T23:45:08Z</dcterms:modified>
</cp:coreProperties>
</file>